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 analizy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<sst xmlns="http://schemas.openxmlformats.org/spreadsheetml/2006/main" count="62" uniqueCount="59">
  <si>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Nazwa województwa</t>
  </si>
  <si>
    <t>mazowieckie</t>
  </si>
  <si>
    <t>Nazwa powiatu</t>
  </si>
  <si>
    <t>pułtuski</t>
  </si>
  <si>
    <t>Nazwa gminy</t>
  </si>
  <si>
    <t>Pułtusk</t>
  </si>
  <si>
    <t xml:space="preserve">   </t>
  </si>
  <si>
    <t>kod TERYT</t>
  </si>
  <si>
    <t>WK</t>
  </si>
  <si>
    <t>PK</t>
  </si>
  <si>
    <t>GK</t>
  </si>
  <si>
    <t>GT</t>
  </si>
  <si>
    <t>00</t>
  </si>
  <si>
    <t>Rok podlegający analizie</t>
  </si>
  <si>
    <t>Stopnie awansu zawodowego</t>
  </si>
  <si>
    <t>Wskaźniki określone w art.30 ust.3 KN</t>
  </si>
  <si>
    <t>Średnie wynagrodzenie</t>
  </si>
  <si>
    <t>Średnioroczna liczba etatów ustalana dla okresów obowiązywania poszczególnych kwot bazowych</t>
  </si>
  <si>
    <t>Średnioroczna liczba etatów</t>
  </si>
  <si>
    <t>Średnie wynagrodzenie – wydatki poniesione</t>
  </si>
  <si>
    <t xml:space="preserve">Kwota różnicy </t>
  </si>
  <si>
    <t>n-l stażysta</t>
  </si>
  <si>
    <t>LO</t>
  </si>
  <si>
    <t>ZSZ</t>
  </si>
  <si>
    <t>ZS</t>
  </si>
  <si>
    <t>PP-P</t>
  </si>
  <si>
    <t>n-l kontraktowy</t>
  </si>
  <si>
    <t>LO</t>
  </si>
  <si>
    <t>ZSZ</t>
  </si>
  <si>
    <t>ZS</t>
  </si>
  <si>
    <t>PP-P</t>
  </si>
  <si>
    <t>n-l mianowany</t>
  </si>
  <si>
    <t>LO</t>
  </si>
  <si>
    <t>ZSZ</t>
  </si>
  <si>
    <t>ZS</t>
  </si>
  <si>
    <t>PP-P</t>
  </si>
  <si>
    <t>n-l dyplomowany</t>
  </si>
  <si>
    <t>LO</t>
  </si>
  <si>
    <t>ZSZ</t>
  </si>
  <si>
    <t>ZS</t>
  </si>
  <si>
    <t>PP-P</t>
  </si>
  <si>
    <t>Ogółem:</t>
  </si>
  <si>
    <t>SOSW</t>
  </si>
  <si>
    <t>Lp.</t>
  </si>
  <si>
    <t>Wydatki poniesione w roku na wynagrodzenia
w składnikach wskazanych
w art. 30 ust.1 KN</t>
  </si>
  <si>
    <t>Kwota różnicy 
( kol.9 – kol.8 )</t>
  </si>
  <si>
    <t>Średnia roczna wynagrodzenia
(art. 30 ust. 3 KN)</t>
  </si>
  <si>
    <t xml:space="preserve">Od 1 stycznia do
 31 grudnia </t>
  </si>
  <si>
    <t>Sporządziła:</t>
  </si>
  <si>
    <t>D.Lisiecka</t>
  </si>
  <si>
    <t>od 1 stycznia do 31 grudnia</t>
  </si>
  <si>
    <t>od 1 stycznia do 31 grudnia(B1) (kol.3xB1)</t>
  </si>
  <si>
    <t>od …. do 31 grudnia (B2) (kol.3xB2)</t>
  </si>
  <si>
    <t>od …. do 31 grudnia</t>
  </si>
  <si>
    <t>Suma iloczynów średniorocznej liczby etatów i średnich wynagrodzeń, o których mowa w art.30 ust. 3 KN, ustalonych dla okresów obowiązywania poszczególnych kwot bazowych 12x(kol.4xkol.6)</t>
  </si>
  <si>
    <t>Analiza poniesionych wydatków na wynagrodzenia nauczycieli w odniesieniu do wysokości średnich wynagrodzeń, o których mowa w art. 30 ust. 3 KN
oraz średniorocznej struktury zatrudnienia nauczycieli na poszczególnych stopniach awansu zawodowego w 2021r.
w szkołach i placówkach oświatowych prowadzonych przez Powiat Pułtuski</t>
  </si>
  <si>
    <t>Kwota bazowa (zgodnie z ustawą budżetową na rok 2021)</t>
  </si>
  <si>
    <t>EZK.4323.48.2021</t>
  </si>
  <si>
    <t>Załącznik Nr 1 do Uchwały Nr 586/2022  Zarządu Powiatu w Pułtusku z dnia 19 stycznia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</si>
</sst>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\-0"/>
    <numFmt numFmtId="167" formatCode="#,##0.00_ ;[Red]\-#,##0.00\ "/>
  </numFmts>
  <fonts count="48">
    <font>
      <sz val="10"/>
      <name val="Arial"/>
      <family val="2"/>
    </font>
    <font>
      <sz val="15"/>
      <name val="Times New Roman"/>
      <family val="1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color indexed="8"/>
      <name val="Times New Roman"/>
      <family val="1"/>
    </font>
    <font>
      <i/>
      <sz val="17"/>
      <name val="Times New Roman"/>
      <family val="1"/>
    </font>
    <font>
      <i/>
      <sz val="11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0" fontId="1" fillId="0" borderId="0" xfId="0" applyNumberFormat="1" applyFont="1" applyBorder="1" applyAlignment="1">
      <alignment wrapText="1"/>
    </xf>
    <xf numFmtId="40" fontId="1" fillId="0" borderId="10" xfId="0" applyNumberFormat="1" applyFont="1" applyBorder="1" applyAlignment="1">
      <alignment wrapText="1"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center"/>
    </xf>
    <xf numFmtId="40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9" fontId="9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right" wrapText="1"/>
    </xf>
    <xf numFmtId="40" fontId="10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 indent="1"/>
    </xf>
    <xf numFmtId="9" fontId="8" fillId="0" borderId="14" xfId="0" applyNumberFormat="1" applyFont="1" applyBorder="1" applyAlignment="1">
      <alignment horizontal="center" wrapText="1"/>
    </xf>
    <xf numFmtId="40" fontId="8" fillId="0" borderId="14" xfId="0" applyNumberFormat="1" applyFont="1" applyBorder="1" applyAlignment="1">
      <alignment horizontal="center" wrapText="1"/>
    </xf>
    <xf numFmtId="4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0" fontId="8" fillId="0" borderId="16" xfId="0" applyNumberFormat="1" applyFont="1" applyBorder="1" applyAlignment="1">
      <alignment horizontal="right" wrapText="1"/>
    </xf>
    <xf numFmtId="40" fontId="8" fillId="0" borderId="17" xfId="0" applyNumberFormat="1" applyFont="1" applyBorder="1" applyAlignment="1">
      <alignment horizontal="right" wrapText="1"/>
    </xf>
    <xf numFmtId="40" fontId="8" fillId="0" borderId="14" xfId="0" applyNumberFormat="1" applyFont="1" applyBorder="1" applyAlignment="1">
      <alignment horizontal="right" wrapText="1"/>
    </xf>
    <xf numFmtId="40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40" fontId="8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0" fontId="9" fillId="0" borderId="16" xfId="0" applyNumberFormat="1" applyFont="1" applyBorder="1" applyAlignment="1">
      <alignment horizontal="center"/>
    </xf>
    <xf numFmtId="40" fontId="9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5"/>
  <sheetViews>
    <sheetView tabSelected="1" zoomScale="70" zoomScaleNormal="70" zoomScalePageLayoutView="0" workbookViewId="0" topLeftCell="A1">
      <selection activeCell="L1" sqref="L1:M4"/>
    </sheetView>
  </sheetViews>
  <sheetFormatPr defaultColWidth="11.57421875" defaultRowHeight="12.75"/>
  <cols>
    <col min="1" max="1" width="4.7109375" style="1" customWidth="1"/>
    <col min="2" max="2" width="28.8515625" style="1" customWidth="1"/>
    <col min="3" max="3" width="23.140625" style="1" customWidth="1"/>
    <col min="4" max="4" width="21.57421875" style="1" customWidth="1"/>
    <col min="5" max="5" width="22.57421875" style="1" customWidth="1"/>
    <col min="6" max="6" width="18.00390625" style="1" customWidth="1"/>
    <col min="7" max="7" width="20.28125" style="1" customWidth="1"/>
    <col min="8" max="8" width="40.57421875" style="1" customWidth="1"/>
    <col min="9" max="9" width="25.421875" style="1" customWidth="1"/>
    <col min="10" max="10" width="21.57421875" style="1" customWidth="1"/>
    <col min="11" max="11" width="25.7109375" style="1" customWidth="1"/>
    <col min="12" max="12" width="23.7109375" style="1" customWidth="1"/>
    <col min="13" max="13" width="22.8515625" style="1" customWidth="1"/>
    <col min="14" max="14" width="16.421875" style="1" customWidth="1"/>
    <col min="15" max="16384" width="11.57421875" style="1" customWidth="1"/>
  </cols>
  <sheetData>
    <row r="1" spans="2:242" s="2" customFormat="1" ht="54.75" customHeight="1">
      <c r="B1" s="3"/>
      <c r="J1" s="69"/>
      <c r="K1" s="69"/>
      <c r="L1" s="70" t="s">
        <v>58</v>
      </c>
      <c r="M1" s="70"/>
      <c r="N1" s="50"/>
      <c r="IE1" s="1"/>
      <c r="IF1" s="1"/>
      <c r="IG1" s="1"/>
      <c r="IH1" s="1"/>
    </row>
    <row r="2" spans="3:242" s="2" customFormat="1" ht="22.5" customHeight="1">
      <c r="C2" s="4"/>
      <c r="D2" s="4"/>
      <c r="J2" s="69"/>
      <c r="K2" s="69"/>
      <c r="L2" s="70"/>
      <c r="M2" s="70"/>
      <c r="N2" s="51"/>
      <c r="IE2" s="1"/>
      <c r="IF2" s="1"/>
      <c r="IG2" s="1"/>
      <c r="IH2" s="1"/>
    </row>
    <row r="3" spans="2:242" s="2" customFormat="1" ht="22.5" customHeight="1">
      <c r="B3" s="16" t="s">
        <v>57</v>
      </c>
      <c r="C3" s="4"/>
      <c r="D3" s="4"/>
      <c r="J3" s="69"/>
      <c r="K3" s="69"/>
      <c r="L3" s="70"/>
      <c r="M3" s="70"/>
      <c r="N3" s="5"/>
      <c r="IE3" s="1"/>
      <c r="IF3" s="1"/>
      <c r="IG3" s="1"/>
      <c r="IH3" s="1"/>
    </row>
    <row r="4" spans="1:242" s="2" customFormat="1" ht="20.25" customHeight="1">
      <c r="A4" s="3"/>
      <c r="B4" s="3"/>
      <c r="J4" s="69"/>
      <c r="K4" s="69"/>
      <c r="L4" s="70"/>
      <c r="M4" s="70"/>
      <c r="IE4" s="1"/>
      <c r="IF4" s="1"/>
      <c r="IG4" s="1"/>
      <c r="IH4" s="1"/>
    </row>
    <row r="5" spans="1:242" s="6" customFormat="1" ht="34.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IE5" s="7"/>
      <c r="IF5" s="7"/>
      <c r="IG5" s="7"/>
      <c r="IH5" s="7"/>
    </row>
    <row r="6" spans="1:242" s="6" customFormat="1" ht="52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IE6" s="8"/>
      <c r="IF6" s="8"/>
      <c r="IG6" s="8"/>
      <c r="IH6" s="8"/>
    </row>
    <row r="7" spans="11:242" s="2" customFormat="1" ht="40.5" customHeight="1">
      <c r="K7" s="5"/>
      <c r="IE7" s="1"/>
      <c r="IF7" s="1"/>
      <c r="IG7" s="1"/>
      <c r="IH7" s="1"/>
    </row>
    <row r="8" spans="1:242" s="2" customFormat="1" ht="41.25" customHeight="1">
      <c r="A8" s="17"/>
      <c r="B8" s="18" t="s">
        <v>0</v>
      </c>
      <c r="C8" s="67" t="s">
        <v>1</v>
      </c>
      <c r="D8" s="67"/>
      <c r="E8" s="67"/>
      <c r="F8" s="67"/>
      <c r="G8" s="67"/>
      <c r="H8" s="17"/>
      <c r="I8" s="17"/>
      <c r="J8" s="17"/>
      <c r="K8" s="19"/>
      <c r="L8" s="17"/>
      <c r="M8" s="17"/>
      <c r="N8" s="17"/>
      <c r="IE8" s="1"/>
      <c r="IF8" s="1"/>
      <c r="IG8" s="1"/>
      <c r="IH8" s="1"/>
    </row>
    <row r="9" spans="1:242" s="2" customFormat="1" ht="22.5" customHeight="1">
      <c r="A9" s="17"/>
      <c r="B9" s="20" t="s">
        <v>2</v>
      </c>
      <c r="C9" s="68" t="s">
        <v>3</v>
      </c>
      <c r="D9" s="68"/>
      <c r="E9" s="68"/>
      <c r="F9" s="68"/>
      <c r="G9" s="68"/>
      <c r="H9" s="17"/>
      <c r="I9" s="17"/>
      <c r="J9" s="17"/>
      <c r="K9" s="19"/>
      <c r="L9" s="17"/>
      <c r="M9" s="17"/>
      <c r="N9" s="17"/>
      <c r="IE9" s="1"/>
      <c r="IF9" s="1"/>
      <c r="IG9" s="1"/>
      <c r="IH9" s="1"/>
    </row>
    <row r="10" spans="1:242" s="2" customFormat="1" ht="22.5" customHeight="1">
      <c r="A10" s="17"/>
      <c r="B10" s="21" t="s">
        <v>4</v>
      </c>
      <c r="C10" s="68" t="s">
        <v>5</v>
      </c>
      <c r="D10" s="68"/>
      <c r="E10" s="68"/>
      <c r="F10" s="68"/>
      <c r="G10" s="68"/>
      <c r="H10" s="17"/>
      <c r="I10" s="17"/>
      <c r="J10" s="22"/>
      <c r="K10" s="17"/>
      <c r="L10" s="17"/>
      <c r="M10" s="17"/>
      <c r="N10" s="17"/>
      <c r="IE10" s="1"/>
      <c r="IF10" s="1"/>
      <c r="IG10" s="1"/>
      <c r="IH10" s="1"/>
    </row>
    <row r="11" spans="1:242" s="3" customFormat="1" ht="42.75" customHeight="1">
      <c r="A11" s="23"/>
      <c r="B11" s="23" t="s">
        <v>6</v>
      </c>
      <c r="C11" s="53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3"/>
      <c r="I11" s="62" t="s">
        <v>56</v>
      </c>
      <c r="J11" s="63"/>
      <c r="K11" s="55" t="s">
        <v>47</v>
      </c>
      <c r="L11" s="56"/>
      <c r="M11" s="23"/>
      <c r="N11" s="23"/>
      <c r="IE11" s="1"/>
      <c r="IF11" s="1"/>
      <c r="IG11" s="1"/>
      <c r="IH11" s="1"/>
    </row>
    <row r="12" spans="1:242" s="3" customFormat="1" ht="22.5" customHeight="1">
      <c r="A12" s="23"/>
      <c r="B12" s="23"/>
      <c r="C12" s="54"/>
      <c r="D12" s="24">
        <v>14</v>
      </c>
      <c r="E12" s="24">
        <v>24</v>
      </c>
      <c r="F12" s="25" t="s">
        <v>12</v>
      </c>
      <c r="G12" s="24">
        <v>0</v>
      </c>
      <c r="H12" s="23"/>
      <c r="I12" s="64"/>
      <c r="J12" s="65"/>
      <c r="K12" s="57">
        <v>3537.8</v>
      </c>
      <c r="L12" s="58"/>
      <c r="M12" s="23"/>
      <c r="N12" s="23"/>
      <c r="IE12" s="1"/>
      <c r="IF12" s="1"/>
      <c r="IG12" s="1"/>
      <c r="IH12" s="1"/>
    </row>
    <row r="13" spans="1:242" s="2" customFormat="1" ht="11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9"/>
      <c r="L13" s="17"/>
      <c r="M13" s="17"/>
      <c r="N13" s="17"/>
      <c r="IE13" s="1"/>
      <c r="IF13" s="1"/>
      <c r="IG13" s="1"/>
      <c r="IH13" s="1"/>
    </row>
    <row r="14" spans="1:242" s="2" customFormat="1" ht="51.75" customHeight="1">
      <c r="A14" s="17"/>
      <c r="B14" s="23" t="s">
        <v>13</v>
      </c>
      <c r="C14" s="28">
        <v>2021</v>
      </c>
      <c r="D14" s="17"/>
      <c r="E14" s="17"/>
      <c r="F14" s="17"/>
      <c r="G14" s="17"/>
      <c r="H14" s="17"/>
      <c r="I14" s="17"/>
      <c r="J14" s="17"/>
      <c r="K14" s="19"/>
      <c r="L14" s="17"/>
      <c r="M14" s="17"/>
      <c r="N14" s="17"/>
      <c r="IE14" s="1"/>
      <c r="IF14" s="1"/>
      <c r="IG14" s="1"/>
      <c r="IH14" s="1"/>
    </row>
    <row r="15" spans="1:242" s="9" customFormat="1" ht="121.5" customHeight="1">
      <c r="A15" s="59" t="s">
        <v>43</v>
      </c>
      <c r="B15" s="59" t="s">
        <v>14</v>
      </c>
      <c r="C15" s="59" t="s">
        <v>15</v>
      </c>
      <c r="D15" s="59" t="s">
        <v>16</v>
      </c>
      <c r="E15" s="59"/>
      <c r="F15" s="59" t="s">
        <v>17</v>
      </c>
      <c r="G15" s="59"/>
      <c r="H15" s="59" t="s">
        <v>54</v>
      </c>
      <c r="I15" s="59" t="s">
        <v>44</v>
      </c>
      <c r="J15" s="59" t="s">
        <v>45</v>
      </c>
      <c r="K15" s="59" t="s">
        <v>18</v>
      </c>
      <c r="L15" s="60" t="s">
        <v>19</v>
      </c>
      <c r="M15" s="59" t="s">
        <v>46</v>
      </c>
      <c r="N15" s="59" t="s">
        <v>20</v>
      </c>
      <c r="ID15" s="1"/>
      <c r="IE15" s="1"/>
      <c r="IF15" s="1"/>
      <c r="IG15" s="1"/>
      <c r="IH15" s="1"/>
    </row>
    <row r="16" spans="1:242" s="9" customFormat="1" ht="106.5" customHeight="1">
      <c r="A16" s="59"/>
      <c r="B16" s="59"/>
      <c r="C16" s="59"/>
      <c r="D16" s="29" t="s">
        <v>51</v>
      </c>
      <c r="E16" s="29" t="s">
        <v>52</v>
      </c>
      <c r="F16" s="29" t="s">
        <v>50</v>
      </c>
      <c r="G16" s="29" t="s">
        <v>53</v>
      </c>
      <c r="H16" s="59"/>
      <c r="I16" s="59"/>
      <c r="J16" s="59"/>
      <c r="K16" s="59"/>
      <c r="L16" s="61"/>
      <c r="M16" s="59"/>
      <c r="N16" s="59"/>
      <c r="ID16" s="1"/>
      <c r="IE16" s="1"/>
      <c r="IF16" s="1"/>
      <c r="IG16" s="1"/>
      <c r="IH16" s="1"/>
    </row>
    <row r="17" spans="1:242" s="9" customFormat="1" ht="22.5" customHeight="1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30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ID17" s="1"/>
      <c r="IE17" s="1"/>
      <c r="IF17" s="1"/>
      <c r="IG17" s="1"/>
      <c r="IH17" s="1"/>
    </row>
    <row r="18" spans="1:242" s="10" customFormat="1" ht="22.5" customHeight="1">
      <c r="A18" s="31">
        <v>1</v>
      </c>
      <c r="B18" s="32" t="s">
        <v>21</v>
      </c>
      <c r="C18" s="33">
        <v>1</v>
      </c>
      <c r="D18" s="34">
        <v>3537.8</v>
      </c>
      <c r="E18" s="34"/>
      <c r="F18" s="27">
        <f>SUM(F19:F23)</f>
        <v>4.22</v>
      </c>
      <c r="G18" s="35"/>
      <c r="H18" s="34">
        <f>12*(D18*F18)</f>
        <v>179154.19199999998</v>
      </c>
      <c r="I18" s="36">
        <f>SUM(I19:I23)</f>
        <v>204741.77999999997</v>
      </c>
      <c r="J18" s="34">
        <f>(I18-H18)</f>
        <v>25587.58799999999</v>
      </c>
      <c r="K18" s="26">
        <f>(F18*12)/12</f>
        <v>4.22</v>
      </c>
      <c r="L18" s="34">
        <f>I18/K18/12</f>
        <v>4043.0841232227485</v>
      </c>
      <c r="M18" s="34">
        <f>H18/K18/12</f>
        <v>3537.7999999999997</v>
      </c>
      <c r="N18" s="34">
        <f aca="true" t="shared" si="0" ref="N18:N42">L18-M18</f>
        <v>505.2841232227488</v>
      </c>
      <c r="ID18" s="1"/>
      <c r="IE18" s="1"/>
      <c r="IF18" s="1"/>
      <c r="IG18" s="1"/>
      <c r="IH18" s="1"/>
    </row>
    <row r="19" spans="1:242" s="3" customFormat="1" ht="22.5" customHeight="1">
      <c r="A19" s="37"/>
      <c r="B19" s="38" t="s">
        <v>22</v>
      </c>
      <c r="C19" s="39">
        <v>1</v>
      </c>
      <c r="D19" s="48">
        <v>3537.8</v>
      </c>
      <c r="E19" s="48"/>
      <c r="F19" s="40">
        <v>0</v>
      </c>
      <c r="G19" s="40"/>
      <c r="H19" s="48">
        <f aca="true" t="shared" si="1" ref="H19:H41">12*(D19*F19)</f>
        <v>0</v>
      </c>
      <c r="I19" s="41">
        <v>0</v>
      </c>
      <c r="J19" s="48">
        <f aca="true" t="shared" si="2" ref="J19:J42">(I19-H19)</f>
        <v>0</v>
      </c>
      <c r="K19" s="52">
        <f aca="true" t="shared" si="3" ref="K19:K42">(F19*12)/12</f>
        <v>0</v>
      </c>
      <c r="L19" s="48">
        <v>0</v>
      </c>
      <c r="M19" s="48">
        <v>0</v>
      </c>
      <c r="N19" s="48">
        <f t="shared" si="0"/>
        <v>0</v>
      </c>
      <c r="IC19" s="1"/>
      <c r="ID19" s="1"/>
      <c r="IE19" s="1"/>
      <c r="IF19" s="1"/>
      <c r="IG19" s="1"/>
      <c r="IH19" s="1"/>
    </row>
    <row r="20" spans="1:242" s="3" customFormat="1" ht="22.5" customHeight="1">
      <c r="A20" s="37"/>
      <c r="B20" s="38" t="s">
        <v>23</v>
      </c>
      <c r="C20" s="39">
        <v>1</v>
      </c>
      <c r="D20" s="48">
        <v>3537.8</v>
      </c>
      <c r="E20" s="48"/>
      <c r="F20" s="40">
        <v>1.51</v>
      </c>
      <c r="G20" s="40"/>
      <c r="H20" s="48">
        <f t="shared" si="1"/>
        <v>64104.936</v>
      </c>
      <c r="I20" s="41">
        <v>73664.7</v>
      </c>
      <c r="J20" s="48">
        <f t="shared" si="2"/>
        <v>9559.763999999996</v>
      </c>
      <c r="K20" s="52">
        <f t="shared" si="3"/>
        <v>1.51</v>
      </c>
      <c r="L20" s="48">
        <f aca="true" t="shared" si="4" ref="L20:L42">I20/K20/12</f>
        <v>4065.380794701987</v>
      </c>
      <c r="M20" s="48">
        <f aca="true" t="shared" si="5" ref="M20:M42">H20/K20/12</f>
        <v>3537.7999999999997</v>
      </c>
      <c r="N20" s="48">
        <f t="shared" si="0"/>
        <v>527.5807947019871</v>
      </c>
      <c r="IC20" s="1"/>
      <c r="ID20" s="1"/>
      <c r="IE20" s="1"/>
      <c r="IF20" s="1"/>
      <c r="IG20" s="1"/>
      <c r="IH20" s="1"/>
    </row>
    <row r="21" spans="1:242" s="3" customFormat="1" ht="22.5" customHeight="1">
      <c r="A21" s="37"/>
      <c r="B21" s="38" t="s">
        <v>24</v>
      </c>
      <c r="C21" s="39">
        <v>1</v>
      </c>
      <c r="D21" s="48">
        <v>3537.8</v>
      </c>
      <c r="E21" s="48"/>
      <c r="F21" s="40">
        <v>1.22</v>
      </c>
      <c r="G21" s="40"/>
      <c r="H21" s="48">
        <f t="shared" si="1"/>
        <v>51793.392</v>
      </c>
      <c r="I21" s="41">
        <v>53445.54</v>
      </c>
      <c r="J21" s="48">
        <f t="shared" si="2"/>
        <v>1652.148000000001</v>
      </c>
      <c r="K21" s="52">
        <f t="shared" si="3"/>
        <v>1.22</v>
      </c>
      <c r="L21" s="48">
        <f t="shared" si="4"/>
        <v>3650.651639344262</v>
      </c>
      <c r="M21" s="48">
        <f t="shared" si="5"/>
        <v>3537.7999999999997</v>
      </c>
      <c r="N21" s="48">
        <f t="shared" si="0"/>
        <v>112.85163934426237</v>
      </c>
      <c r="IC21" s="1"/>
      <c r="ID21" s="1"/>
      <c r="IE21" s="1"/>
      <c r="IF21" s="1"/>
      <c r="IG21" s="1"/>
      <c r="IH21" s="1"/>
    </row>
    <row r="22" spans="1:242" s="3" customFormat="1" ht="22.5" customHeight="1">
      <c r="A22" s="37"/>
      <c r="B22" s="38" t="s">
        <v>42</v>
      </c>
      <c r="C22" s="39">
        <v>1</v>
      </c>
      <c r="D22" s="48">
        <v>3537.8</v>
      </c>
      <c r="E22" s="48"/>
      <c r="F22" s="40">
        <v>1.49</v>
      </c>
      <c r="G22" s="40"/>
      <c r="H22" s="48">
        <f t="shared" si="1"/>
        <v>63255.864</v>
      </c>
      <c r="I22" s="41">
        <v>77631.54</v>
      </c>
      <c r="J22" s="48">
        <f t="shared" si="2"/>
        <v>14375.675999999992</v>
      </c>
      <c r="K22" s="52">
        <f t="shared" si="3"/>
        <v>1.49</v>
      </c>
      <c r="L22" s="48">
        <f t="shared" si="4"/>
        <v>4341.8087248322145</v>
      </c>
      <c r="M22" s="48">
        <f t="shared" si="5"/>
        <v>3537.7999999999997</v>
      </c>
      <c r="N22" s="48">
        <f t="shared" si="0"/>
        <v>804.0087248322147</v>
      </c>
      <c r="IC22" s="1"/>
      <c r="ID22" s="1"/>
      <c r="IE22" s="1"/>
      <c r="IF22" s="1"/>
      <c r="IG22" s="1"/>
      <c r="IH22" s="1"/>
    </row>
    <row r="23" spans="1:242" s="3" customFormat="1" ht="22.5" customHeight="1">
      <c r="A23" s="42"/>
      <c r="B23" s="38" t="s">
        <v>25</v>
      </c>
      <c r="C23" s="39">
        <v>1</v>
      </c>
      <c r="D23" s="48">
        <v>3537.8</v>
      </c>
      <c r="E23" s="48"/>
      <c r="F23" s="40">
        <v>0</v>
      </c>
      <c r="G23" s="40"/>
      <c r="H23" s="48">
        <f t="shared" si="1"/>
        <v>0</v>
      </c>
      <c r="I23" s="41">
        <v>0</v>
      </c>
      <c r="J23" s="48">
        <f t="shared" si="2"/>
        <v>0</v>
      </c>
      <c r="K23" s="52">
        <f t="shared" si="3"/>
        <v>0</v>
      </c>
      <c r="L23" s="48">
        <v>0</v>
      </c>
      <c r="M23" s="48">
        <v>0</v>
      </c>
      <c r="N23" s="48">
        <v>0</v>
      </c>
      <c r="IC23" s="1"/>
      <c r="ID23" s="1"/>
      <c r="IE23" s="1"/>
      <c r="IF23" s="1"/>
      <c r="IG23" s="1"/>
      <c r="IH23" s="1"/>
    </row>
    <row r="24" spans="1:242" s="10" customFormat="1" ht="22.5" customHeight="1">
      <c r="A24" s="31">
        <v>2</v>
      </c>
      <c r="B24" s="32" t="s">
        <v>26</v>
      </c>
      <c r="C24" s="33">
        <v>1.11</v>
      </c>
      <c r="D24" s="34">
        <v>3926.96</v>
      </c>
      <c r="E24" s="34"/>
      <c r="F24" s="27">
        <f>SUM(F25:F29)</f>
        <v>28.689999999999998</v>
      </c>
      <c r="G24" s="27"/>
      <c r="H24" s="34">
        <f t="shared" si="1"/>
        <v>1351973.7888</v>
      </c>
      <c r="I24" s="36">
        <f>SUM(I25:I29)</f>
        <v>1606062.1600000001</v>
      </c>
      <c r="J24" s="34">
        <f t="shared" si="2"/>
        <v>254088.37120000017</v>
      </c>
      <c r="K24" s="26">
        <f t="shared" si="3"/>
        <v>28.689999999999998</v>
      </c>
      <c r="L24" s="34">
        <f t="shared" si="4"/>
        <v>4664.988265365401</v>
      </c>
      <c r="M24" s="34">
        <f t="shared" si="5"/>
        <v>3926.9600000000005</v>
      </c>
      <c r="N24" s="34">
        <f t="shared" si="0"/>
        <v>738.0282653654008</v>
      </c>
      <c r="IC24" s="1"/>
      <c r="ID24" s="1"/>
      <c r="IE24" s="1"/>
      <c r="IF24" s="1"/>
      <c r="IG24" s="1"/>
      <c r="IH24" s="1"/>
    </row>
    <row r="25" spans="1:242" s="3" customFormat="1" ht="22.5" customHeight="1">
      <c r="A25" s="37"/>
      <c r="B25" s="38" t="s">
        <v>27</v>
      </c>
      <c r="C25" s="39">
        <v>1.11</v>
      </c>
      <c r="D25" s="48">
        <v>3926.96</v>
      </c>
      <c r="E25" s="48"/>
      <c r="F25" s="40">
        <v>1.84</v>
      </c>
      <c r="G25" s="40"/>
      <c r="H25" s="48">
        <f t="shared" si="1"/>
        <v>86707.2768</v>
      </c>
      <c r="I25" s="41">
        <v>77211.01</v>
      </c>
      <c r="J25" s="48">
        <f t="shared" si="2"/>
        <v>-9496.266800000012</v>
      </c>
      <c r="K25" s="52">
        <f t="shared" si="3"/>
        <v>1.84</v>
      </c>
      <c r="L25" s="48">
        <f t="shared" si="4"/>
        <v>3496.87545289855</v>
      </c>
      <c r="M25" s="48">
        <f t="shared" si="5"/>
        <v>3926.9600000000005</v>
      </c>
      <c r="N25" s="48">
        <f t="shared" si="0"/>
        <v>-430.0845471014504</v>
      </c>
      <c r="IC25" s="1"/>
      <c r="ID25" s="1"/>
      <c r="IE25" s="1"/>
      <c r="IF25" s="1"/>
      <c r="IG25" s="1"/>
      <c r="IH25" s="1"/>
    </row>
    <row r="26" spans="1:242" s="3" customFormat="1" ht="22.5" customHeight="1">
      <c r="A26" s="37"/>
      <c r="B26" s="38" t="s">
        <v>28</v>
      </c>
      <c r="C26" s="39">
        <v>1.11</v>
      </c>
      <c r="D26" s="48">
        <v>3926.96</v>
      </c>
      <c r="E26" s="48"/>
      <c r="F26" s="40">
        <v>6.9</v>
      </c>
      <c r="G26" s="40"/>
      <c r="H26" s="48">
        <f t="shared" si="1"/>
        <v>325152.288</v>
      </c>
      <c r="I26" s="41">
        <v>390043.84</v>
      </c>
      <c r="J26" s="48">
        <f t="shared" si="2"/>
        <v>64891.552000000025</v>
      </c>
      <c r="K26" s="52">
        <f t="shared" si="3"/>
        <v>6.900000000000001</v>
      </c>
      <c r="L26" s="48">
        <f t="shared" si="4"/>
        <v>4710.674396135265</v>
      </c>
      <c r="M26" s="48">
        <f t="shared" si="5"/>
        <v>3926.959999999999</v>
      </c>
      <c r="N26" s="48">
        <f t="shared" si="0"/>
        <v>783.7143961352658</v>
      </c>
      <c r="IC26" s="1"/>
      <c r="ID26" s="1"/>
      <c r="IE26" s="1"/>
      <c r="IF26" s="1"/>
      <c r="IG26" s="1"/>
      <c r="IH26" s="1"/>
    </row>
    <row r="27" spans="1:242" s="3" customFormat="1" ht="22.5" customHeight="1">
      <c r="A27" s="37"/>
      <c r="B27" s="38" t="s">
        <v>29</v>
      </c>
      <c r="C27" s="39">
        <v>1.11</v>
      </c>
      <c r="D27" s="48">
        <v>3926.96</v>
      </c>
      <c r="E27" s="48"/>
      <c r="F27" s="40">
        <v>6.91</v>
      </c>
      <c r="G27" s="40"/>
      <c r="H27" s="48">
        <f t="shared" si="1"/>
        <v>325623.5232</v>
      </c>
      <c r="I27" s="41">
        <v>398891.76</v>
      </c>
      <c r="J27" s="48">
        <f t="shared" si="2"/>
        <v>73268.23680000001</v>
      </c>
      <c r="K27" s="52">
        <f t="shared" si="3"/>
        <v>6.91</v>
      </c>
      <c r="L27" s="48">
        <f t="shared" si="4"/>
        <v>4810.561505065123</v>
      </c>
      <c r="M27" s="48">
        <f t="shared" si="5"/>
        <v>3926.9599999999996</v>
      </c>
      <c r="N27" s="48">
        <f t="shared" si="0"/>
        <v>883.6015050651235</v>
      </c>
      <c r="IC27" s="1"/>
      <c r="ID27" s="1"/>
      <c r="IE27" s="1"/>
      <c r="IF27" s="1"/>
      <c r="IG27" s="1"/>
      <c r="IH27" s="1"/>
    </row>
    <row r="28" spans="1:242" s="3" customFormat="1" ht="22.5" customHeight="1">
      <c r="A28" s="37"/>
      <c r="B28" s="38" t="s">
        <v>42</v>
      </c>
      <c r="C28" s="39">
        <v>1.11</v>
      </c>
      <c r="D28" s="48">
        <v>3926.96</v>
      </c>
      <c r="E28" s="48"/>
      <c r="F28" s="40">
        <v>12.04</v>
      </c>
      <c r="G28" s="40"/>
      <c r="H28" s="48">
        <f t="shared" si="1"/>
        <v>567367.1808</v>
      </c>
      <c r="I28" s="41">
        <v>695136</v>
      </c>
      <c r="J28" s="48">
        <f t="shared" si="2"/>
        <v>127768.81920000003</v>
      </c>
      <c r="K28" s="52">
        <f t="shared" si="3"/>
        <v>12.04</v>
      </c>
      <c r="L28" s="48">
        <f t="shared" si="4"/>
        <v>4811.295681063123</v>
      </c>
      <c r="M28" s="48">
        <f t="shared" si="5"/>
        <v>3926.9600000000005</v>
      </c>
      <c r="N28" s="48">
        <f t="shared" si="0"/>
        <v>884.3356810631226</v>
      </c>
      <c r="IC28" s="1"/>
      <c r="ID28" s="1"/>
      <c r="IE28" s="1"/>
      <c r="IF28" s="1"/>
      <c r="IG28" s="1"/>
      <c r="IH28" s="1"/>
    </row>
    <row r="29" spans="1:242" s="3" customFormat="1" ht="22.5" customHeight="1">
      <c r="A29" s="42"/>
      <c r="B29" s="38" t="s">
        <v>30</v>
      </c>
      <c r="C29" s="39">
        <v>1.11</v>
      </c>
      <c r="D29" s="48">
        <v>3926.96</v>
      </c>
      <c r="E29" s="48"/>
      <c r="F29" s="40">
        <v>1</v>
      </c>
      <c r="G29" s="40"/>
      <c r="H29" s="48">
        <f t="shared" si="1"/>
        <v>47123.520000000004</v>
      </c>
      <c r="I29" s="41">
        <v>44779.55</v>
      </c>
      <c r="J29" s="48">
        <f t="shared" si="2"/>
        <v>-2343.970000000001</v>
      </c>
      <c r="K29" s="52">
        <f t="shared" si="3"/>
        <v>1</v>
      </c>
      <c r="L29" s="48">
        <f t="shared" si="4"/>
        <v>3731.629166666667</v>
      </c>
      <c r="M29" s="48">
        <f t="shared" si="5"/>
        <v>3926.9600000000005</v>
      </c>
      <c r="N29" s="48">
        <f t="shared" si="0"/>
        <v>-195.33083333333343</v>
      </c>
      <c r="IC29" s="1"/>
      <c r="ID29" s="1"/>
      <c r="IE29" s="1"/>
      <c r="IF29" s="1"/>
      <c r="IG29" s="1"/>
      <c r="IH29" s="1"/>
    </row>
    <row r="30" spans="1:242" s="10" customFormat="1" ht="22.5" customHeight="1">
      <c r="A30" s="31">
        <v>3</v>
      </c>
      <c r="B30" s="32" t="s">
        <v>31</v>
      </c>
      <c r="C30" s="33">
        <v>1.44</v>
      </c>
      <c r="D30" s="34">
        <v>5094.43</v>
      </c>
      <c r="E30" s="34"/>
      <c r="F30" s="27">
        <f>SUM(F31:F35)</f>
        <v>35.17</v>
      </c>
      <c r="G30" s="27"/>
      <c r="H30" s="34">
        <f t="shared" si="1"/>
        <v>2150053.2372000003</v>
      </c>
      <c r="I30" s="36">
        <f>SUM(I31:I35)</f>
        <v>2351862.05</v>
      </c>
      <c r="J30" s="34">
        <f t="shared" si="2"/>
        <v>201808.8127999995</v>
      </c>
      <c r="K30" s="26">
        <f t="shared" si="3"/>
        <v>35.17</v>
      </c>
      <c r="L30" s="34">
        <f t="shared" si="4"/>
        <v>5572.604610937352</v>
      </c>
      <c r="M30" s="34">
        <f t="shared" si="5"/>
        <v>5094.43</v>
      </c>
      <c r="N30" s="34">
        <f t="shared" si="0"/>
        <v>478.17461093735164</v>
      </c>
      <c r="IC30" s="1"/>
      <c r="ID30" s="1"/>
      <c r="IE30" s="1"/>
      <c r="IF30" s="1"/>
      <c r="IG30" s="1"/>
      <c r="IH30" s="1"/>
    </row>
    <row r="31" spans="1:242" s="3" customFormat="1" ht="22.5" customHeight="1">
      <c r="A31" s="37"/>
      <c r="B31" s="38" t="s">
        <v>32</v>
      </c>
      <c r="C31" s="39">
        <v>1.44</v>
      </c>
      <c r="D31" s="48">
        <v>5094.43</v>
      </c>
      <c r="E31" s="48"/>
      <c r="F31" s="40">
        <v>1.86</v>
      </c>
      <c r="G31" s="40"/>
      <c r="H31" s="48">
        <f t="shared" si="1"/>
        <v>113707.67760000001</v>
      </c>
      <c r="I31" s="41">
        <v>133486.92</v>
      </c>
      <c r="J31" s="48">
        <f t="shared" si="2"/>
        <v>19779.242400000003</v>
      </c>
      <c r="K31" s="52">
        <f t="shared" si="3"/>
        <v>1.86</v>
      </c>
      <c r="L31" s="48">
        <f t="shared" si="4"/>
        <v>5980.596774193549</v>
      </c>
      <c r="M31" s="48">
        <f t="shared" si="5"/>
        <v>5094.43</v>
      </c>
      <c r="N31" s="48">
        <f t="shared" si="0"/>
        <v>886.1667741935489</v>
      </c>
      <c r="IC31" s="1"/>
      <c r="ID31" s="1"/>
      <c r="IE31" s="1"/>
      <c r="IF31" s="1"/>
      <c r="IG31" s="1"/>
      <c r="IH31" s="1"/>
    </row>
    <row r="32" spans="1:242" s="3" customFormat="1" ht="22.5" customHeight="1">
      <c r="A32" s="37"/>
      <c r="B32" s="38" t="s">
        <v>33</v>
      </c>
      <c r="C32" s="39">
        <v>1.44</v>
      </c>
      <c r="D32" s="48">
        <v>5094.43</v>
      </c>
      <c r="E32" s="48"/>
      <c r="F32" s="40">
        <v>8.69</v>
      </c>
      <c r="G32" s="40"/>
      <c r="H32" s="48">
        <f t="shared" si="1"/>
        <v>531247.1604</v>
      </c>
      <c r="I32" s="41">
        <v>559005.03</v>
      </c>
      <c r="J32" s="48">
        <f t="shared" si="2"/>
        <v>27757.869599999976</v>
      </c>
      <c r="K32" s="52">
        <f t="shared" si="3"/>
        <v>8.69</v>
      </c>
      <c r="L32" s="48">
        <f t="shared" si="4"/>
        <v>5360.615937859609</v>
      </c>
      <c r="M32" s="48">
        <f t="shared" si="5"/>
        <v>5094.430000000001</v>
      </c>
      <c r="N32" s="48">
        <f t="shared" si="0"/>
        <v>266.1859378596082</v>
      </c>
      <c r="IC32" s="1"/>
      <c r="ID32" s="1"/>
      <c r="IE32" s="1"/>
      <c r="IF32" s="1"/>
      <c r="IG32" s="1"/>
      <c r="IH32" s="1"/>
    </row>
    <row r="33" spans="1:242" s="3" customFormat="1" ht="22.5" customHeight="1">
      <c r="A33" s="37"/>
      <c r="B33" s="38" t="s">
        <v>34</v>
      </c>
      <c r="C33" s="39">
        <v>1.44</v>
      </c>
      <c r="D33" s="48">
        <v>5094.43</v>
      </c>
      <c r="E33" s="48"/>
      <c r="F33" s="40">
        <v>6.91</v>
      </c>
      <c r="G33" s="40"/>
      <c r="H33" s="48">
        <f t="shared" si="1"/>
        <v>422430.13560000004</v>
      </c>
      <c r="I33" s="41">
        <v>442680.97</v>
      </c>
      <c r="J33" s="48">
        <f t="shared" si="2"/>
        <v>20250.834399999934</v>
      </c>
      <c r="K33" s="52">
        <f t="shared" si="3"/>
        <v>6.91</v>
      </c>
      <c r="L33" s="48">
        <f t="shared" si="4"/>
        <v>5338.651350699469</v>
      </c>
      <c r="M33" s="48">
        <f t="shared" si="5"/>
        <v>5094.43</v>
      </c>
      <c r="N33" s="48">
        <f t="shared" si="0"/>
        <v>244.22135069946853</v>
      </c>
      <c r="IC33" s="1"/>
      <c r="ID33" s="1"/>
      <c r="IE33" s="1"/>
      <c r="IF33" s="1"/>
      <c r="IG33" s="1"/>
      <c r="IH33" s="1"/>
    </row>
    <row r="34" spans="1:242" s="3" customFormat="1" ht="22.5" customHeight="1">
      <c r="A34" s="37"/>
      <c r="B34" s="38" t="s">
        <v>42</v>
      </c>
      <c r="C34" s="39">
        <v>1.44</v>
      </c>
      <c r="D34" s="48">
        <v>5094.43</v>
      </c>
      <c r="E34" s="48"/>
      <c r="F34" s="40">
        <v>17</v>
      </c>
      <c r="G34" s="40"/>
      <c r="H34" s="48">
        <f t="shared" si="1"/>
        <v>1039263.72</v>
      </c>
      <c r="I34" s="41">
        <v>1172931.08</v>
      </c>
      <c r="J34" s="48">
        <f t="shared" si="2"/>
        <v>133667.3600000001</v>
      </c>
      <c r="K34" s="52">
        <f t="shared" si="3"/>
        <v>17</v>
      </c>
      <c r="L34" s="48">
        <f t="shared" si="4"/>
        <v>5749.662156862745</v>
      </c>
      <c r="M34" s="48">
        <f t="shared" si="5"/>
        <v>5094.429999999999</v>
      </c>
      <c r="N34" s="48">
        <f t="shared" si="0"/>
        <v>655.2321568627458</v>
      </c>
      <c r="IC34" s="1"/>
      <c r="ID34" s="1"/>
      <c r="IE34" s="1"/>
      <c r="IF34" s="1"/>
      <c r="IG34" s="1"/>
      <c r="IH34" s="1"/>
    </row>
    <row r="35" spans="1:242" s="3" customFormat="1" ht="22.5" customHeight="1">
      <c r="A35" s="42"/>
      <c r="B35" s="38" t="s">
        <v>35</v>
      </c>
      <c r="C35" s="39">
        <v>1.44</v>
      </c>
      <c r="D35" s="48">
        <v>5094.43</v>
      </c>
      <c r="E35" s="48"/>
      <c r="F35" s="40">
        <v>0.71</v>
      </c>
      <c r="G35" s="40"/>
      <c r="H35" s="48">
        <f t="shared" si="1"/>
        <v>43404.543600000005</v>
      </c>
      <c r="I35" s="41">
        <v>43758.05</v>
      </c>
      <c r="J35" s="48">
        <f t="shared" si="2"/>
        <v>353.5063999999984</v>
      </c>
      <c r="K35" s="52">
        <f t="shared" si="3"/>
        <v>0.71</v>
      </c>
      <c r="L35" s="48">
        <f t="shared" si="4"/>
        <v>5135.921361502348</v>
      </c>
      <c r="M35" s="48">
        <f t="shared" si="5"/>
        <v>5094.430000000001</v>
      </c>
      <c r="N35" s="48">
        <f t="shared" si="0"/>
        <v>41.49136150234699</v>
      </c>
      <c r="IC35" s="1"/>
      <c r="ID35" s="1"/>
      <c r="IE35" s="1"/>
      <c r="IF35" s="1"/>
      <c r="IG35" s="1"/>
      <c r="IH35" s="1"/>
    </row>
    <row r="36" spans="1:242" s="10" customFormat="1" ht="22.5" customHeight="1">
      <c r="A36" s="31">
        <v>4</v>
      </c>
      <c r="B36" s="32" t="s">
        <v>36</v>
      </c>
      <c r="C36" s="33">
        <v>1.84</v>
      </c>
      <c r="D36" s="34">
        <v>6509.55</v>
      </c>
      <c r="E36" s="34"/>
      <c r="F36" s="27">
        <f>SUM(F37:F41)</f>
        <v>139.64</v>
      </c>
      <c r="G36" s="27"/>
      <c r="H36" s="34">
        <f t="shared" si="1"/>
        <v>10907922.743999999</v>
      </c>
      <c r="I36" s="36">
        <f>SUM(I37:I41)</f>
        <v>11676193.690000001</v>
      </c>
      <c r="J36" s="34">
        <f t="shared" si="2"/>
        <v>768270.9460000023</v>
      </c>
      <c r="K36" s="26">
        <f t="shared" si="3"/>
        <v>139.64</v>
      </c>
      <c r="L36" s="34">
        <f t="shared" si="4"/>
        <v>6968.033091043638</v>
      </c>
      <c r="M36" s="34">
        <f t="shared" si="5"/>
        <v>6509.55</v>
      </c>
      <c r="N36" s="34">
        <f t="shared" si="0"/>
        <v>458.4830910436376</v>
      </c>
      <c r="IC36" s="1"/>
      <c r="ID36" s="1"/>
      <c r="IE36" s="1"/>
      <c r="IF36" s="1"/>
      <c r="IG36" s="1"/>
      <c r="IH36" s="1"/>
    </row>
    <row r="37" spans="1:242" s="3" customFormat="1" ht="22.5" customHeight="1">
      <c r="A37" s="37"/>
      <c r="B37" s="38" t="s">
        <v>37</v>
      </c>
      <c r="C37" s="39">
        <v>1.84</v>
      </c>
      <c r="D37" s="48">
        <v>6509.55</v>
      </c>
      <c r="E37" s="48"/>
      <c r="F37" s="40">
        <v>32.97</v>
      </c>
      <c r="G37" s="40"/>
      <c r="H37" s="48">
        <f t="shared" si="1"/>
        <v>2575438.362</v>
      </c>
      <c r="I37" s="41">
        <v>2706023.43</v>
      </c>
      <c r="J37" s="48">
        <f t="shared" si="2"/>
        <v>130585.06799999997</v>
      </c>
      <c r="K37" s="52">
        <f t="shared" si="3"/>
        <v>32.97</v>
      </c>
      <c r="L37" s="48">
        <f t="shared" si="4"/>
        <v>6839.61032757052</v>
      </c>
      <c r="M37" s="48">
        <f t="shared" si="5"/>
        <v>6509.55</v>
      </c>
      <c r="N37" s="48">
        <f t="shared" si="0"/>
        <v>330.0603275705198</v>
      </c>
      <c r="IC37" s="1"/>
      <c r="ID37" s="1"/>
      <c r="IE37" s="1"/>
      <c r="IF37" s="1"/>
      <c r="IG37" s="1"/>
      <c r="IH37" s="1"/>
    </row>
    <row r="38" spans="1:242" s="3" customFormat="1" ht="22.5" customHeight="1">
      <c r="A38" s="37"/>
      <c r="B38" s="38" t="s">
        <v>38</v>
      </c>
      <c r="C38" s="39">
        <v>1.84</v>
      </c>
      <c r="D38" s="48">
        <v>6509.55</v>
      </c>
      <c r="E38" s="48"/>
      <c r="F38" s="40">
        <v>31.3</v>
      </c>
      <c r="G38" s="40"/>
      <c r="H38" s="48">
        <f t="shared" si="1"/>
        <v>2444986.98</v>
      </c>
      <c r="I38" s="41">
        <v>2422112.26</v>
      </c>
      <c r="J38" s="48">
        <f t="shared" si="2"/>
        <v>-22874.720000000205</v>
      </c>
      <c r="K38" s="52">
        <f t="shared" si="3"/>
        <v>31.3</v>
      </c>
      <c r="L38" s="48">
        <f t="shared" si="4"/>
        <v>6448.648189563365</v>
      </c>
      <c r="M38" s="48">
        <f t="shared" si="5"/>
        <v>6509.549999999999</v>
      </c>
      <c r="N38" s="48">
        <f t="shared" si="0"/>
        <v>-60.90181043663415</v>
      </c>
      <c r="IC38" s="1"/>
      <c r="ID38" s="1"/>
      <c r="IE38" s="1"/>
      <c r="IF38" s="1"/>
      <c r="IG38" s="1"/>
      <c r="IH38" s="1"/>
    </row>
    <row r="39" spans="1:242" s="3" customFormat="1" ht="22.5" customHeight="1">
      <c r="A39" s="37"/>
      <c r="B39" s="38" t="s">
        <v>39</v>
      </c>
      <c r="C39" s="39">
        <v>1.84</v>
      </c>
      <c r="D39" s="48">
        <v>6509.55</v>
      </c>
      <c r="E39" s="48"/>
      <c r="F39" s="40">
        <v>18.37</v>
      </c>
      <c r="G39" s="40"/>
      <c r="H39" s="48">
        <f t="shared" si="1"/>
        <v>1434965.202</v>
      </c>
      <c r="I39" s="41">
        <v>1432587.22</v>
      </c>
      <c r="J39" s="48">
        <f t="shared" si="2"/>
        <v>-2377.9820000000764</v>
      </c>
      <c r="K39" s="52">
        <f t="shared" si="3"/>
        <v>18.37</v>
      </c>
      <c r="L39" s="48">
        <f t="shared" si="4"/>
        <v>6498.762565777535</v>
      </c>
      <c r="M39" s="48">
        <f t="shared" si="5"/>
        <v>6509.549999999999</v>
      </c>
      <c r="N39" s="48">
        <f t="shared" si="0"/>
        <v>-10.787434222464071</v>
      </c>
      <c r="IC39" s="1"/>
      <c r="ID39" s="1"/>
      <c r="IE39" s="1"/>
      <c r="IF39" s="1"/>
      <c r="IG39" s="1"/>
      <c r="IH39" s="1"/>
    </row>
    <row r="40" spans="1:242" s="3" customFormat="1" ht="22.5" customHeight="1">
      <c r="A40" s="37"/>
      <c r="B40" s="38" t="s">
        <v>42</v>
      </c>
      <c r="C40" s="39">
        <v>1.84</v>
      </c>
      <c r="D40" s="48">
        <v>6509.55</v>
      </c>
      <c r="E40" s="48"/>
      <c r="F40" s="40">
        <v>45.81</v>
      </c>
      <c r="G40" s="40"/>
      <c r="H40" s="48">
        <f t="shared" si="1"/>
        <v>3578429.8260000004</v>
      </c>
      <c r="I40" s="41">
        <v>4228696.98</v>
      </c>
      <c r="J40" s="48">
        <f t="shared" si="2"/>
        <v>650267.1540000001</v>
      </c>
      <c r="K40" s="52">
        <f t="shared" si="3"/>
        <v>45.81</v>
      </c>
      <c r="L40" s="48">
        <f t="shared" si="4"/>
        <v>7692.456123117224</v>
      </c>
      <c r="M40" s="48">
        <f t="shared" si="5"/>
        <v>6509.55</v>
      </c>
      <c r="N40" s="48">
        <f t="shared" si="0"/>
        <v>1182.9061231172236</v>
      </c>
      <c r="IC40" s="1"/>
      <c r="ID40" s="1"/>
      <c r="IE40" s="1"/>
      <c r="IF40" s="1"/>
      <c r="IG40" s="1"/>
      <c r="IH40" s="1"/>
    </row>
    <row r="41" spans="1:242" s="3" customFormat="1" ht="22.5" customHeight="1">
      <c r="A41" s="42"/>
      <c r="B41" s="38" t="s">
        <v>40</v>
      </c>
      <c r="C41" s="39">
        <v>1.84</v>
      </c>
      <c r="D41" s="48">
        <v>6509.55</v>
      </c>
      <c r="E41" s="48"/>
      <c r="F41" s="40">
        <v>11.19</v>
      </c>
      <c r="G41" s="40"/>
      <c r="H41" s="48">
        <f t="shared" si="1"/>
        <v>874102.374</v>
      </c>
      <c r="I41" s="41">
        <v>886773.8</v>
      </c>
      <c r="J41" s="48">
        <f t="shared" si="2"/>
        <v>12671.426000000094</v>
      </c>
      <c r="K41" s="52">
        <f t="shared" si="3"/>
        <v>11.19</v>
      </c>
      <c r="L41" s="48">
        <f t="shared" si="4"/>
        <v>6603.915698540364</v>
      </c>
      <c r="M41" s="48">
        <f t="shared" si="5"/>
        <v>6509.55</v>
      </c>
      <c r="N41" s="48">
        <f t="shared" si="0"/>
        <v>94.36569854036406</v>
      </c>
      <c r="IC41" s="1"/>
      <c r="ID41" s="1"/>
      <c r="IE41" s="1"/>
      <c r="IF41" s="1"/>
      <c r="IG41" s="1"/>
      <c r="IH41" s="1"/>
    </row>
    <row r="42" spans="1:242" s="10" customFormat="1" ht="22.5" customHeight="1">
      <c r="A42" s="43"/>
      <c r="B42" s="44" t="s">
        <v>41</v>
      </c>
      <c r="C42" s="45"/>
      <c r="D42" s="46"/>
      <c r="E42" s="47"/>
      <c r="F42" s="27">
        <f>SUM(F18+F24+F30+F36)</f>
        <v>207.71999999999997</v>
      </c>
      <c r="G42" s="27"/>
      <c r="H42" s="34">
        <f>(H18+H24+H30+H36)</f>
        <v>14589103.962</v>
      </c>
      <c r="I42" s="36">
        <f>(I18+I24+I30+I36)</f>
        <v>15838859.680000002</v>
      </c>
      <c r="J42" s="34">
        <f t="shared" si="2"/>
        <v>1249755.7180000022</v>
      </c>
      <c r="K42" s="26">
        <f t="shared" si="3"/>
        <v>207.71999999999994</v>
      </c>
      <c r="L42" s="34">
        <f t="shared" si="4"/>
        <v>6354.250786314914</v>
      </c>
      <c r="M42" s="34">
        <f t="shared" si="5"/>
        <v>5852.872441267092</v>
      </c>
      <c r="N42" s="34">
        <f t="shared" si="0"/>
        <v>501.3783450478222</v>
      </c>
      <c r="ID42" s="11"/>
      <c r="IE42" s="1"/>
      <c r="IF42" s="1"/>
      <c r="IG42" s="1"/>
      <c r="IH42" s="1"/>
    </row>
    <row r="43" spans="4:242" s="2" customFormat="1" ht="19.5">
      <c r="D43" s="12"/>
      <c r="E43" s="12"/>
      <c r="F43" s="12"/>
      <c r="G43" s="12"/>
      <c r="H43" s="12"/>
      <c r="I43" s="13"/>
      <c r="J43" s="14"/>
      <c r="K43" s="49"/>
      <c r="L43" s="15"/>
      <c r="M43" s="12"/>
      <c r="N43" s="12"/>
      <c r="IE43" s="1"/>
      <c r="IF43" s="1"/>
      <c r="IG43" s="1"/>
      <c r="IH43" s="1"/>
    </row>
    <row r="44" ht="19.5">
      <c r="B44" s="1" t="s">
        <v>48</v>
      </c>
    </row>
    <row r="45" ht="19.5">
      <c r="B45" s="1" t="s">
        <v>49</v>
      </c>
    </row>
  </sheetData>
  <sheetProtection/>
  <mergeCells count="22">
    <mergeCell ref="A5:N6"/>
    <mergeCell ref="C8:G8"/>
    <mergeCell ref="C9:G9"/>
    <mergeCell ref="C10:G10"/>
    <mergeCell ref="J1:K4"/>
    <mergeCell ref="L1:M4"/>
    <mergeCell ref="M15:M16"/>
    <mergeCell ref="N15:N16"/>
    <mergeCell ref="I15:I16"/>
    <mergeCell ref="J15:J16"/>
    <mergeCell ref="A15:A16"/>
    <mergeCell ref="B15:B16"/>
    <mergeCell ref="C15:C16"/>
    <mergeCell ref="D15:E15"/>
    <mergeCell ref="F15:G15"/>
    <mergeCell ref="H15:H16"/>
    <mergeCell ref="C11:C12"/>
    <mergeCell ref="K11:L11"/>
    <mergeCell ref="K12:L12"/>
    <mergeCell ref="K15:K16"/>
    <mergeCell ref="L15:L16"/>
    <mergeCell ref="I11:J12"/>
  </mergeCells>
  <printOptions horizontalCentered="1" verticalCentered="1"/>
  <pageMargins left="0" right="0" top="0.3937007874015748" bottom="0.7874015748031497" header="0.11811023622047245" footer="0.11811023622047245"/>
  <pageSetup firstPageNumber="1" useFirstPageNumber="1"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Lisiecka</dc:creator>
  <cp:keywords/>
  <dc:description/>
  <cp:lastModifiedBy>Justyna Rosłoniec</cp:lastModifiedBy>
  <cp:lastPrinted>2022-01-11T09:28:08Z</cp:lastPrinted>
  <dcterms:created xsi:type="dcterms:W3CDTF">2010-01-12T07:53:14Z</dcterms:created>
  <dcterms:modified xsi:type="dcterms:W3CDTF">2023-10-10T11:50:32Z</dcterms:modified>
  <cp:category/>
  <cp:version/>
  <cp:contentType/>
  <cp:contentStatus/>
  <cp:revision>72</cp:revision>
</cp:coreProperties>
</file>